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<sst xmlns="http://schemas.openxmlformats.org/spreadsheetml/2006/main" count="461" uniqueCount="164">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</sst>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3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20" sqref="B1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99" t="s">
        <v>162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186"/>
    </row>
    <row r="2" spans="2:25" s="1" customFormat="1" ht="15.75" customHeight="1">
      <c r="B2" s="300"/>
      <c r="C2" s="300"/>
      <c r="D2" s="300"/>
      <c r="E2" s="300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1"/>
      <c r="B3" s="303"/>
      <c r="C3" s="304" t="s">
        <v>0</v>
      </c>
      <c r="D3" s="305" t="s">
        <v>131</v>
      </c>
      <c r="E3" s="305" t="s">
        <v>131</v>
      </c>
      <c r="F3" s="25"/>
      <c r="G3" s="306" t="s">
        <v>26</v>
      </c>
      <c r="H3" s="307"/>
      <c r="I3" s="307"/>
      <c r="J3" s="307"/>
      <c r="K3" s="30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9" t="s">
        <v>160</v>
      </c>
      <c r="V3" s="310" t="s">
        <v>161</v>
      </c>
      <c r="W3" s="310"/>
      <c r="X3" s="310"/>
      <c r="Y3" s="194"/>
    </row>
    <row r="4" spans="1:24" ht="22.5" customHeight="1">
      <c r="A4" s="301"/>
      <c r="B4" s="303"/>
      <c r="C4" s="304"/>
      <c r="D4" s="305"/>
      <c r="E4" s="305"/>
      <c r="F4" s="293" t="s">
        <v>156</v>
      </c>
      <c r="G4" s="295" t="s">
        <v>31</v>
      </c>
      <c r="H4" s="283" t="s">
        <v>157</v>
      </c>
      <c r="I4" s="297" t="s">
        <v>158</v>
      </c>
      <c r="J4" s="283" t="s">
        <v>132</v>
      </c>
      <c r="K4" s="29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7"/>
      <c r="V4" s="281" t="s">
        <v>163</v>
      </c>
      <c r="W4" s="283" t="s">
        <v>44</v>
      </c>
      <c r="X4" s="285" t="s">
        <v>43</v>
      </c>
    </row>
    <row r="5" spans="1:24" ht="67.5" customHeight="1">
      <c r="A5" s="302"/>
      <c r="B5" s="303"/>
      <c r="C5" s="304"/>
      <c r="D5" s="305"/>
      <c r="E5" s="305"/>
      <c r="F5" s="294"/>
      <c r="G5" s="296"/>
      <c r="H5" s="284"/>
      <c r="I5" s="298"/>
      <c r="J5" s="284"/>
      <c r="K5" s="298"/>
      <c r="L5" s="286" t="s">
        <v>135</v>
      </c>
      <c r="M5" s="287"/>
      <c r="N5" s="288"/>
      <c r="O5" s="289" t="s">
        <v>153</v>
      </c>
      <c r="P5" s="290"/>
      <c r="Q5" s="291"/>
      <c r="R5" s="292" t="s">
        <v>159</v>
      </c>
      <c r="S5" s="292"/>
      <c r="T5" s="292"/>
      <c r="U5" s="298"/>
      <c r="V5" s="282"/>
      <c r="W5" s="284"/>
      <c r="X5" s="28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249970.16999999998</v>
      </c>
      <c r="H8" s="103">
        <f>G8-F8</f>
        <v>-111572.76900000003</v>
      </c>
      <c r="I8" s="210">
        <f aca="true" t="shared" si="0" ref="I8:I15">G8/F8</f>
        <v>0.6913982905914253</v>
      </c>
      <c r="J8" s="104">
        <f aca="true" t="shared" si="1" ref="J8:J52">G8-E8</f>
        <v>-1330663.6300000001</v>
      </c>
      <c r="K8" s="156">
        <f aca="true" t="shared" si="2" ref="K8:K14">G8/E8</f>
        <v>0.15814552997664605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-43575.600000000035</v>
      </c>
      <c r="T8" s="143">
        <f aca="true" t="shared" si="6" ref="T8:T20">G8/R8</f>
        <v>0.8515543249013603</v>
      </c>
      <c r="U8" s="103">
        <f>U9+U15+U18+U19+U23+U17</f>
        <v>119781.5</v>
      </c>
      <c r="V8" s="103">
        <f>V9+V15+V18+V19+V23+V17</f>
        <v>8078.250000000006</v>
      </c>
      <c r="W8" s="103">
        <f>V8-U8</f>
        <v>-111703.25</v>
      </c>
      <c r="X8" s="143">
        <f aca="true" t="shared" si="7" ref="X8:X15">V8/U8</f>
        <v>0.06744154982196755</v>
      </c>
      <c r="Y8" s="199">
        <f aca="true" t="shared" si="8" ref="Y8:Y22">T8-Q8</f>
        <v>-0.33726208662977075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144045.17</v>
      </c>
      <c r="H9" s="102">
        <f>G9-F9</f>
        <v>-65151.168999999994</v>
      </c>
      <c r="I9" s="208">
        <f t="shared" si="0"/>
        <v>0.688564487737044</v>
      </c>
      <c r="J9" s="108">
        <f t="shared" si="1"/>
        <v>-812157.83</v>
      </c>
      <c r="K9" s="148">
        <f t="shared" si="2"/>
        <v>0.150642876042012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-18142.189999999973</v>
      </c>
      <c r="T9" s="144">
        <f t="shared" si="6"/>
        <v>0.8881405431348043</v>
      </c>
      <c r="U9" s="107">
        <f>F9-лютий!F9</f>
        <v>70204</v>
      </c>
      <c r="V9" s="110">
        <f>G9-лютий!G9</f>
        <v>3966.3000000000175</v>
      </c>
      <c r="W9" s="111">
        <f>V9-U9</f>
        <v>-66237.69999999998</v>
      </c>
      <c r="X9" s="148">
        <f t="shared" si="7"/>
        <v>0.05649678081021049</v>
      </c>
      <c r="Y9" s="200">
        <f t="shared" si="8"/>
        <v>-0.34436284875235323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131579.69</v>
      </c>
      <c r="H10" s="71">
        <f aca="true" t="shared" si="9" ref="H10:H47">G10-F10</f>
        <v>-61299.01000000001</v>
      </c>
      <c r="I10" s="209">
        <f t="shared" si="0"/>
        <v>0.682188805710532</v>
      </c>
      <c r="J10" s="72">
        <f t="shared" si="1"/>
        <v>-750223.31</v>
      </c>
      <c r="K10" s="75">
        <f t="shared" si="2"/>
        <v>0.14921665043099197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-16735.679999999993</v>
      </c>
      <c r="T10" s="145">
        <f t="shared" si="6"/>
        <v>0.8871615261452674</v>
      </c>
      <c r="U10" s="73">
        <f>F10-лютий!F10</f>
        <v>65100.000000000015</v>
      </c>
      <c r="V10" s="98">
        <f>G10-лютий!G10</f>
        <v>3790.2400000000052</v>
      </c>
      <c r="W10" s="74">
        <f aca="true" t="shared" si="10" ref="W10:W52">V10-U10</f>
        <v>-61309.76000000001</v>
      </c>
      <c r="X10" s="75">
        <f t="shared" si="7"/>
        <v>0.058221812596006214</v>
      </c>
      <c r="Y10" s="198">
        <f t="shared" si="8"/>
        <v>-0.35498991847772343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7687.4</v>
      </c>
      <c r="H11" s="71">
        <f t="shared" si="9"/>
        <v>-3067.300000000001</v>
      </c>
      <c r="I11" s="209">
        <f t="shared" si="0"/>
        <v>0.7147944619561679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-1417.08</v>
      </c>
      <c r="T11" s="145">
        <f t="shared" si="6"/>
        <v>0.84435354902202</v>
      </c>
      <c r="U11" s="73">
        <f>F11-лютий!F11</f>
        <v>3670.000000000001</v>
      </c>
      <c r="V11" s="98">
        <f>G11-лютий!G11</f>
        <v>0</v>
      </c>
      <c r="W11" s="74">
        <f t="shared" si="10"/>
        <v>-3670.000000000001</v>
      </c>
      <c r="X11" s="75">
        <f t="shared" si="7"/>
        <v>0</v>
      </c>
      <c r="Y11" s="198">
        <f t="shared" si="8"/>
        <v>-0.32931092547147545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1701.05</v>
      </c>
      <c r="H12" s="71">
        <f t="shared" si="9"/>
        <v>-593.3590000000002</v>
      </c>
      <c r="I12" s="209">
        <f t="shared" si="0"/>
        <v>0.741389176907866</v>
      </c>
      <c r="J12" s="72">
        <f t="shared" si="1"/>
        <v>-10298.95</v>
      </c>
      <c r="K12" s="75">
        <f t="shared" si="2"/>
        <v>0.14175416666666665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-63.6400000000001</v>
      </c>
      <c r="T12" s="145">
        <f t="shared" si="6"/>
        <v>0.9639370087664122</v>
      </c>
      <c r="U12" s="73">
        <f>F12-лютий!F12</f>
        <v>830</v>
      </c>
      <c r="V12" s="98">
        <f>G12-лютий!G12</f>
        <v>108.12999999999988</v>
      </c>
      <c r="W12" s="74">
        <f t="shared" si="10"/>
        <v>-721.8700000000001</v>
      </c>
      <c r="X12" s="75">
        <f t="shared" si="7"/>
        <v>0.1302771084337348</v>
      </c>
      <c r="Y12" s="198">
        <f t="shared" si="8"/>
        <v>-0.036717586114405676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2769.41</v>
      </c>
      <c r="H13" s="71">
        <f t="shared" si="9"/>
        <v>-287.49000000000024</v>
      </c>
      <c r="I13" s="209">
        <f t="shared" si="0"/>
        <v>0.9059537439890084</v>
      </c>
      <c r="J13" s="72">
        <f t="shared" si="1"/>
        <v>-9230.59</v>
      </c>
      <c r="K13" s="75">
        <f t="shared" si="2"/>
        <v>0.23078416666666665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140.25</v>
      </c>
      <c r="T13" s="145">
        <f t="shared" si="6"/>
        <v>1.053344033835902</v>
      </c>
      <c r="U13" s="73">
        <f>F13-лютий!F13</f>
        <v>571</v>
      </c>
      <c r="V13" s="98">
        <f>G13-лютий!G13</f>
        <v>67.94000000000005</v>
      </c>
      <c r="W13" s="74">
        <f t="shared" si="10"/>
        <v>-503.05999999999995</v>
      </c>
      <c r="X13" s="75">
        <f t="shared" si="7"/>
        <v>0.11898423817863407</v>
      </c>
      <c r="Y13" s="198">
        <f t="shared" si="8"/>
        <v>-0.14225496624480116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313.58</v>
      </c>
      <c r="H15" s="102">
        <f t="shared" si="9"/>
        <v>253.57999999999998</v>
      </c>
      <c r="I15" s="208">
        <f t="shared" si="0"/>
        <v>5.226333333333333</v>
      </c>
      <c r="J15" s="108">
        <f t="shared" si="1"/>
        <v>-586.4200000000001</v>
      </c>
      <c r="K15" s="108">
        <f aca="true" t="shared" si="11" ref="K15:K23">G15/E15*100</f>
        <v>34.84222222222222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680</v>
      </c>
      <c r="T15" s="146">
        <f t="shared" si="6"/>
        <v>-0.8557938977130068</v>
      </c>
      <c r="U15" s="107">
        <f>F15-лютий!F15</f>
        <v>50</v>
      </c>
      <c r="V15" s="110">
        <f>G15-лютий!G15</f>
        <v>194.04999999999998</v>
      </c>
      <c r="W15" s="111">
        <f t="shared" si="10"/>
        <v>144.04999999999998</v>
      </c>
      <c r="X15" s="148">
        <f t="shared" si="7"/>
        <v>3.881</v>
      </c>
      <c r="Y15" s="197">
        <f t="shared" si="8"/>
        <v>-1.869752730984376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9052.81</v>
      </c>
      <c r="H19" s="102">
        <f t="shared" si="9"/>
        <v>-24562.190000000002</v>
      </c>
      <c r="I19" s="208">
        <f t="shared" si="12"/>
        <v>0.2693086419753086</v>
      </c>
      <c r="J19" s="108">
        <f t="shared" si="1"/>
        <v>-142675.19</v>
      </c>
      <c r="K19" s="108">
        <f t="shared" si="11"/>
        <v>5.966472898871665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-18581.050000000003</v>
      </c>
      <c r="T19" s="146">
        <f t="shared" si="6"/>
        <v>0.32759846072897525</v>
      </c>
      <c r="U19" s="107">
        <f>F19-лютий!F19</f>
        <v>24549</v>
      </c>
      <c r="V19" s="110">
        <f>G19-лютий!G19</f>
        <v>524.2399999999998</v>
      </c>
      <c r="W19" s="111">
        <f t="shared" si="10"/>
        <v>-24024.760000000002</v>
      </c>
      <c r="X19" s="148">
        <f t="shared" si="13"/>
        <v>0.02135484133773269</v>
      </c>
      <c r="Y19" s="197">
        <f t="shared" si="8"/>
        <v>-0.9165821527578153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8052.81</v>
      </c>
      <c r="H20" s="170">
        <f t="shared" si="9"/>
        <v>-5162.19</v>
      </c>
      <c r="I20" s="211">
        <f t="shared" si="12"/>
        <v>0.6093688989784336</v>
      </c>
      <c r="J20" s="171">
        <f t="shared" si="1"/>
        <v>-58655.19</v>
      </c>
      <c r="K20" s="171">
        <f t="shared" si="11"/>
        <v>12.071730527073216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-9681.25</v>
      </c>
      <c r="T20" s="172">
        <f t="shared" si="6"/>
        <v>0.45408721973422894</v>
      </c>
      <c r="U20" s="136">
        <f>F20-лютий!F20</f>
        <v>4149</v>
      </c>
      <c r="V20" s="124">
        <f>G20-лютий!G20</f>
        <v>-475.7599999999993</v>
      </c>
      <c r="W20" s="116">
        <f t="shared" si="10"/>
        <v>-4624.759999999999</v>
      </c>
      <c r="X20" s="180">
        <f t="shared" si="13"/>
        <v>-0.11466859484213046</v>
      </c>
      <c r="Y20" s="197">
        <f t="shared" si="8"/>
        <v>-0.644231829205905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96364.37</v>
      </c>
      <c r="H23" s="102">
        <f t="shared" si="9"/>
        <v>-22187.23000000001</v>
      </c>
      <c r="I23" s="208">
        <f t="shared" si="12"/>
        <v>0.8128474858205202</v>
      </c>
      <c r="J23" s="108">
        <f t="shared" si="1"/>
        <v>-375202.82999999996</v>
      </c>
      <c r="K23" s="108">
        <f t="shared" si="11"/>
        <v>20.43491786536468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-7608.130000000005</v>
      </c>
      <c r="T23" s="147">
        <f aca="true" t="shared" si="14" ref="T23:T41">G23/R23</f>
        <v>0.9268255548342109</v>
      </c>
      <c r="U23" s="107">
        <f>F23-лютий!F23</f>
        <v>24978.5</v>
      </c>
      <c r="V23" s="110">
        <f>G23-лютий!G23</f>
        <v>3393.659999999989</v>
      </c>
      <c r="W23" s="111">
        <f t="shared" si="10"/>
        <v>-21584.84000000001</v>
      </c>
      <c r="X23" s="148">
        <f t="shared" si="13"/>
        <v>0.13586324238845363</v>
      </c>
      <c r="Y23" s="197">
        <f>T23-Q23</f>
        <v>-0.16804599893048444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34931.2</v>
      </c>
      <c r="H24" s="102">
        <f t="shared" si="9"/>
        <v>-14937.809999999998</v>
      </c>
      <c r="I24" s="208">
        <f t="shared" si="12"/>
        <v>0.7004590626523366</v>
      </c>
      <c r="J24" s="108">
        <f t="shared" si="1"/>
        <v>-181910.8</v>
      </c>
      <c r="K24" s="148">
        <f aca="true" t="shared" si="15" ref="K24:K41">G24/E24</f>
        <v>0.16109056363619592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-13632.160000000003</v>
      </c>
      <c r="T24" s="147">
        <f t="shared" si="14"/>
        <v>0.7192912516761607</v>
      </c>
      <c r="U24" s="107">
        <f>F24-лютий!F24</f>
        <v>16176.499999999993</v>
      </c>
      <c r="V24" s="110">
        <f>G24-лютий!G24</f>
        <v>2023.179999999993</v>
      </c>
      <c r="W24" s="111">
        <f t="shared" si="10"/>
        <v>-14153.32</v>
      </c>
      <c r="X24" s="148">
        <f t="shared" si="13"/>
        <v>0.12506908169257835</v>
      </c>
      <c r="Y24" s="197">
        <f aca="true" t="shared" si="16" ref="Y24:Y99">T24-Q24</f>
        <v>-0.327086793156218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5677.01</v>
      </c>
      <c r="H25" s="170">
        <f t="shared" si="9"/>
        <v>-680.4899999999998</v>
      </c>
      <c r="I25" s="211">
        <f t="shared" si="12"/>
        <v>0.8929626425481715</v>
      </c>
      <c r="J25" s="171">
        <f t="shared" si="1"/>
        <v>-23106.989999999998</v>
      </c>
      <c r="K25" s="180">
        <f t="shared" si="15"/>
        <v>0.19722797387437466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463.0700000000006</v>
      </c>
      <c r="T25" s="152">
        <f t="shared" si="14"/>
        <v>1.0888138336843156</v>
      </c>
      <c r="U25" s="136">
        <f>F25-лютий!F25</f>
        <v>936.5</v>
      </c>
      <c r="V25" s="124">
        <f>G25-лютий!G25</f>
        <v>124.48999999999978</v>
      </c>
      <c r="W25" s="116">
        <f t="shared" si="10"/>
        <v>-812.0100000000002</v>
      </c>
      <c r="X25" s="180">
        <f t="shared" si="13"/>
        <v>0.1329311265349704</v>
      </c>
      <c r="Y25" s="197">
        <f t="shared" si="16"/>
        <v>-0.043783112270223024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361.40000000000003</v>
      </c>
      <c r="H26" s="158">
        <f t="shared" si="9"/>
        <v>149.79000000000002</v>
      </c>
      <c r="I26" s="212">
        <f t="shared" si="12"/>
        <v>1.7078587968432495</v>
      </c>
      <c r="J26" s="176">
        <f t="shared" si="1"/>
        <v>-1160.6</v>
      </c>
      <c r="K26" s="191">
        <f t="shared" si="15"/>
        <v>0.23745072273324574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204.32000000000002</v>
      </c>
      <c r="T26" s="162">
        <f t="shared" si="14"/>
        <v>2.3007384772090655</v>
      </c>
      <c r="U26" s="167">
        <f>F26-лютий!F26</f>
        <v>16.5</v>
      </c>
      <c r="V26" s="167">
        <f>G26-лютий!G26</f>
        <v>48.05000000000001</v>
      </c>
      <c r="W26" s="176">
        <f t="shared" si="10"/>
        <v>31.55000000000001</v>
      </c>
      <c r="X26" s="191">
        <f t="shared" si="13"/>
        <v>2.912121212121213</v>
      </c>
      <c r="Y26" s="197">
        <f t="shared" si="16"/>
        <v>1.2947168893870826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5315.599999999999</v>
      </c>
      <c r="H27" s="158">
        <f t="shared" si="9"/>
        <v>-830.2900000000009</v>
      </c>
      <c r="I27" s="212">
        <f t="shared" si="12"/>
        <v>0.864903211739878</v>
      </c>
      <c r="J27" s="176">
        <f t="shared" si="1"/>
        <v>-21946.4</v>
      </c>
      <c r="K27" s="191">
        <f t="shared" si="15"/>
        <v>0.19498202626366368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258.72999999999956</v>
      </c>
      <c r="T27" s="162">
        <f t="shared" si="14"/>
        <v>1.0511640599817673</v>
      </c>
      <c r="U27" s="167">
        <f>F27-лютий!F27</f>
        <v>920</v>
      </c>
      <c r="V27" s="167">
        <f>G27-лютий!G27</f>
        <v>76.43000000000029</v>
      </c>
      <c r="W27" s="176">
        <f t="shared" si="10"/>
        <v>-843.5699999999997</v>
      </c>
      <c r="X27" s="191">
        <f t="shared" si="13"/>
        <v>0.08307608695652205</v>
      </c>
      <c r="Y27" s="197">
        <f t="shared" si="16"/>
        <v>-0.08944430910976253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74.86</v>
      </c>
      <c r="H28" s="218">
        <f t="shared" si="9"/>
        <v>7.060000000000002</v>
      </c>
      <c r="I28" s="220">
        <f t="shared" si="12"/>
        <v>1.1041297935103245</v>
      </c>
      <c r="J28" s="221">
        <f t="shared" si="1"/>
        <v>-241.14</v>
      </c>
      <c r="K28" s="222">
        <f t="shared" si="15"/>
        <v>0.2368987341772152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-57.47000000000001</v>
      </c>
      <c r="T28" s="222">
        <f t="shared" si="14"/>
        <v>0.5657069447593138</v>
      </c>
      <c r="U28" s="206">
        <f>F28-лютий!F28</f>
        <v>8.5</v>
      </c>
      <c r="V28" s="206">
        <f>G28-лютий!G28</f>
        <v>0.7000000000000028</v>
      </c>
      <c r="W28" s="221">
        <f t="shared" si="10"/>
        <v>-7.799999999999997</v>
      </c>
      <c r="X28" s="222">
        <f t="shared" si="13"/>
        <v>0.08235294117647092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286.54</v>
      </c>
      <c r="H29" s="218">
        <f t="shared" si="9"/>
        <v>142.73000000000002</v>
      </c>
      <c r="I29" s="220">
        <f t="shared" si="12"/>
        <v>1.9924900910924137</v>
      </c>
      <c r="J29" s="221">
        <f t="shared" si="1"/>
        <v>-919.46</v>
      </c>
      <c r="K29" s="222">
        <f t="shared" si="15"/>
        <v>0.23759535655058045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261.79</v>
      </c>
      <c r="T29" s="222">
        <f t="shared" si="14"/>
        <v>11.577373737373739</v>
      </c>
      <c r="U29" s="206">
        <f>F29-лютий!F29</f>
        <v>8</v>
      </c>
      <c r="V29" s="206">
        <f>G29-лютий!G29</f>
        <v>47.35000000000002</v>
      </c>
      <c r="W29" s="221">
        <f t="shared" si="10"/>
        <v>39.35000000000002</v>
      </c>
      <c r="X29" s="222">
        <f t="shared" si="13"/>
        <v>5.918750000000003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471.66</v>
      </c>
      <c r="H30" s="218">
        <f t="shared" si="9"/>
        <v>151.57000000000005</v>
      </c>
      <c r="I30" s="220">
        <f t="shared" si="12"/>
        <v>1.4735230716361025</v>
      </c>
      <c r="J30" s="221">
        <f t="shared" si="1"/>
        <v>-1883.34</v>
      </c>
      <c r="K30" s="222">
        <f t="shared" si="15"/>
        <v>0.20028025477707007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406.37</v>
      </c>
      <c r="T30" s="222">
        <f t="shared" si="14"/>
        <v>7.2240771940572825</v>
      </c>
      <c r="U30" s="206">
        <f>F30-лютий!F30</f>
        <v>20</v>
      </c>
      <c r="V30" s="206">
        <f>G30-лютий!G30</f>
        <v>5.720000000000027</v>
      </c>
      <c r="W30" s="221">
        <f t="shared" si="10"/>
        <v>-14.279999999999973</v>
      </c>
      <c r="X30" s="222">
        <f t="shared" si="13"/>
        <v>0.28600000000000136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4843.94</v>
      </c>
      <c r="H31" s="218">
        <f t="shared" si="9"/>
        <v>-981.8600000000006</v>
      </c>
      <c r="I31" s="220">
        <f t="shared" si="12"/>
        <v>0.8314634899927906</v>
      </c>
      <c r="J31" s="221">
        <f t="shared" si="1"/>
        <v>-20063.06</v>
      </c>
      <c r="K31" s="222">
        <f t="shared" si="15"/>
        <v>0.19448106957883324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-147.64000000000033</v>
      </c>
      <c r="T31" s="222">
        <f t="shared" si="14"/>
        <v>0.9704221909695927</v>
      </c>
      <c r="U31" s="206">
        <f>F31-лютий!F31</f>
        <v>900</v>
      </c>
      <c r="V31" s="206">
        <f>G31-лютий!G31</f>
        <v>70.71000000000004</v>
      </c>
      <c r="W31" s="221"/>
      <c r="X31" s="222">
        <f t="shared" si="13"/>
        <v>0.0785666666666667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265.82</v>
      </c>
      <c r="H32" s="170">
        <f t="shared" si="9"/>
        <v>105.78999999999999</v>
      </c>
      <c r="I32" s="211">
        <f t="shared" si="12"/>
        <v>1.6610635505842655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234.57</v>
      </c>
      <c r="T32" s="150">
        <f t="shared" si="14"/>
        <v>8.50624</v>
      </c>
      <c r="U32" s="136">
        <f>F32-лютий!F32</f>
        <v>1</v>
      </c>
      <c r="V32" s="124">
        <f>G32-лютий!G32</f>
        <v>0</v>
      </c>
      <c r="W32" s="116">
        <f t="shared" si="10"/>
        <v>-1</v>
      </c>
      <c r="X32" s="180">
        <f t="shared" si="13"/>
        <v>0</v>
      </c>
      <c r="Y32" s="198">
        <f t="shared" si="16"/>
        <v>8.069206866069491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110.84</v>
      </c>
      <c r="T33" s="75">
        <f t="shared" si="14"/>
        <v>-1.2168</v>
      </c>
      <c r="U33" s="73">
        <f>F33-лютий!F33</f>
        <v>0</v>
      </c>
      <c r="V33" s="98">
        <f>G33-лютий!G33</f>
        <v>0</v>
      </c>
      <c r="W33" s="74">
        <f t="shared" si="10"/>
        <v>0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28988.37</v>
      </c>
      <c r="H35" s="102">
        <f t="shared" si="9"/>
        <v>-14363.109999999997</v>
      </c>
      <c r="I35" s="211">
        <f t="shared" si="12"/>
        <v>0.6686823610174324</v>
      </c>
      <c r="J35" s="171">
        <f t="shared" si="1"/>
        <v>-158787.63</v>
      </c>
      <c r="K35" s="180">
        <f t="shared" si="15"/>
        <v>0.15437739647239263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-14329.8</v>
      </c>
      <c r="T35" s="149">
        <f t="shared" si="14"/>
        <v>0.669196551931903</v>
      </c>
      <c r="U35" s="136">
        <f>F35-лютий!F35</f>
        <v>15238.999999999996</v>
      </c>
      <c r="V35" s="124">
        <f>G35-лютий!G35</f>
        <v>1898.6899999999987</v>
      </c>
      <c r="W35" s="116">
        <f t="shared" si="10"/>
        <v>-13340.309999999998</v>
      </c>
      <c r="X35" s="180">
        <f t="shared" si="13"/>
        <v>0.12459413347332496</v>
      </c>
      <c r="Y35" s="198">
        <f t="shared" si="16"/>
        <v>-0.36725722799531635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20085.42</v>
      </c>
      <c r="H37" s="158">
        <f t="shared" si="9"/>
        <v>-8900.830000000002</v>
      </c>
      <c r="I37" s="212">
        <f t="shared" si="12"/>
        <v>0.6929292336883867</v>
      </c>
      <c r="J37" s="176">
        <f t="shared" si="1"/>
        <v>-107000.58</v>
      </c>
      <c r="K37" s="191">
        <f t="shared" si="15"/>
        <v>0.15804589018459939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-8797.310000000005</v>
      </c>
      <c r="T37" s="162">
        <f t="shared" si="14"/>
        <v>0.6954127951201288</v>
      </c>
      <c r="U37" s="167">
        <f>F37-січень!F37</f>
        <v>19700</v>
      </c>
      <c r="V37" s="167">
        <f>G37-лютий!G37</f>
        <v>1115.7599999999984</v>
      </c>
      <c r="W37" s="176">
        <f t="shared" si="10"/>
        <v>-18584.24</v>
      </c>
      <c r="X37" s="191">
        <f>V37/U37</f>
        <v>0.05663756345177657</v>
      </c>
      <c r="Y37" s="197">
        <f t="shared" si="16"/>
        <v>-0.3414912671440484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8736.67</v>
      </c>
      <c r="H38" s="218">
        <f t="shared" si="9"/>
        <v>-5047.73</v>
      </c>
      <c r="I38" s="220">
        <f t="shared" si="12"/>
        <v>0.6338085081686544</v>
      </c>
      <c r="J38" s="221">
        <f t="shared" si="1"/>
        <v>-48553.33</v>
      </c>
      <c r="K38" s="222">
        <f t="shared" si="15"/>
        <v>0.15249903997207193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-5401.469999999999</v>
      </c>
      <c r="T38" s="222">
        <f t="shared" si="14"/>
        <v>0.6179504517567375</v>
      </c>
      <c r="U38" s="206">
        <f>F38-лютий!F38</f>
        <v>4900</v>
      </c>
      <c r="V38" s="206">
        <f>G38-лютий!G38</f>
        <v>781.8599999999997</v>
      </c>
      <c r="W38" s="221">
        <f t="shared" si="10"/>
        <v>-4118.14</v>
      </c>
      <c r="X38" s="222">
        <f t="shared" si="18"/>
        <v>15.95632653061224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16865</v>
      </c>
      <c r="H39" s="218">
        <f t="shared" si="9"/>
        <v>-7528.450000000001</v>
      </c>
      <c r="I39" s="220">
        <f t="shared" si="12"/>
        <v>0.6913741188720742</v>
      </c>
      <c r="J39" s="221">
        <f t="shared" si="1"/>
        <v>-89121</v>
      </c>
      <c r="K39" s="222">
        <f t="shared" si="15"/>
        <v>0.15912479006661256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-7307.4000000000015</v>
      </c>
      <c r="T39" s="222">
        <f t="shared" si="14"/>
        <v>0.6976965464744915</v>
      </c>
      <c r="U39" s="206">
        <f>F39-лютий!F39</f>
        <v>8600</v>
      </c>
      <c r="V39" s="206">
        <f>G39-лютий!G39</f>
        <v>1005.5799999999999</v>
      </c>
      <c r="W39" s="221">
        <f t="shared" si="10"/>
        <v>-7594.42</v>
      </c>
      <c r="X39" s="222">
        <f t="shared" si="18"/>
        <v>11.692790697674418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166.27</v>
      </c>
      <c r="H40" s="218">
        <f t="shared" si="9"/>
        <v>-414.56000000000006</v>
      </c>
      <c r="I40" s="220">
        <f t="shared" si="12"/>
        <v>0.286262761909681</v>
      </c>
      <c r="J40" s="221">
        <f t="shared" si="1"/>
        <v>-3233.73</v>
      </c>
      <c r="K40" s="222">
        <f t="shared" si="15"/>
        <v>0.04890294117647059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-131.03</v>
      </c>
      <c r="T40" s="222">
        <f t="shared" si="14"/>
        <v>0.5592667339387823</v>
      </c>
      <c r="U40" s="206">
        <f>F40-лютий!F40</f>
        <v>239.00000000000006</v>
      </c>
      <c r="V40" s="206">
        <f>G40-лютий!G40</f>
        <v>1.0600000000000023</v>
      </c>
      <c r="W40" s="221">
        <f t="shared" si="10"/>
        <v>-237.94000000000005</v>
      </c>
      <c r="X40" s="222">
        <f t="shared" si="18"/>
        <v>0.4435146443514653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3220.42</v>
      </c>
      <c r="H41" s="218">
        <f t="shared" si="9"/>
        <v>-1372.38</v>
      </c>
      <c r="I41" s="220">
        <f t="shared" si="12"/>
        <v>0.7011888172792197</v>
      </c>
      <c r="J41" s="221">
        <f t="shared" si="1"/>
        <v>-17879.58</v>
      </c>
      <c r="K41" s="222">
        <f t="shared" si="15"/>
        <v>0.15262654028436018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-1489.9099999999999</v>
      </c>
      <c r="T41" s="222">
        <f t="shared" si="14"/>
        <v>0.6836930745828849</v>
      </c>
      <c r="U41" s="206">
        <f>F41-лютий!F41</f>
        <v>1500</v>
      </c>
      <c r="V41" s="206">
        <f>G41-лютий!G41</f>
        <v>110.18000000000029</v>
      </c>
      <c r="W41" s="221">
        <f t="shared" si="10"/>
        <v>-1389.8199999999997</v>
      </c>
      <c r="X41" s="222">
        <f t="shared" si="18"/>
        <v>7.345333333333352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61392.81</v>
      </c>
      <c r="H47" s="102">
        <f t="shared" si="9"/>
        <v>-7256.350000000006</v>
      </c>
      <c r="I47" s="208">
        <f>G47/F47</f>
        <v>0.8942980511342017</v>
      </c>
      <c r="J47" s="108">
        <f t="shared" si="1"/>
        <v>-193157.99</v>
      </c>
      <c r="K47" s="148">
        <f>G47/E47</f>
        <v>0.2411809744852501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5996.189999999995</v>
      </c>
      <c r="T47" s="160">
        <f t="shared" si="19"/>
        <v>1.1082410804124871</v>
      </c>
      <c r="U47" s="107">
        <f>F47-лютий!F47</f>
        <v>8801</v>
      </c>
      <c r="V47" s="110">
        <f>G47-лютий!G47</f>
        <v>1369.9099999999962</v>
      </c>
      <c r="W47" s="111">
        <f t="shared" si="10"/>
        <v>-7431.090000000004</v>
      </c>
      <c r="X47" s="148">
        <f>V47/U47</f>
        <v>0.15565390296557166</v>
      </c>
      <c r="Y47" s="197">
        <f t="shared" si="16"/>
        <v>-0.03136055407241689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13769.95</v>
      </c>
      <c r="H49" s="71">
        <f>G49-F49</f>
        <v>-1213.92</v>
      </c>
      <c r="I49" s="209">
        <f>G49/F49</f>
        <v>0.9189848817428341</v>
      </c>
      <c r="J49" s="72">
        <f t="shared" si="1"/>
        <v>-41945.05</v>
      </c>
      <c r="K49" s="75">
        <f>G49/E49</f>
        <v>0.24714978013102398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2822.0300000000007</v>
      </c>
      <c r="T49" s="153">
        <f t="shared" si="19"/>
        <v>1.2577685989667444</v>
      </c>
      <c r="U49" s="73">
        <f>F49-лютий!F49</f>
        <v>1400</v>
      </c>
      <c r="V49" s="98">
        <f>G49-лютий!G49</f>
        <v>176.32000000000153</v>
      </c>
      <c r="W49" s="74">
        <f t="shared" si="10"/>
        <v>-1223.6799999999985</v>
      </c>
      <c r="X49" s="75">
        <f>V49/U49</f>
        <v>0.12594285714285824</v>
      </c>
      <c r="Y49" s="197">
        <f t="shared" si="16"/>
        <v>0.02049168744442409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47601.02</v>
      </c>
      <c r="H50" s="71">
        <f>G50-F50</f>
        <v>-6039.470000000001</v>
      </c>
      <c r="I50" s="209">
        <f>G50/F50</f>
        <v>0.8874083737862947</v>
      </c>
      <c r="J50" s="72">
        <f t="shared" si="1"/>
        <v>-151153.98</v>
      </c>
      <c r="K50" s="75">
        <f>G50/E50</f>
        <v>0.23949596236572662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3168.439999999995</v>
      </c>
      <c r="T50" s="153">
        <f t="shared" si="19"/>
        <v>1.0713089359204437</v>
      </c>
      <c r="U50" s="73">
        <f>F50-лютий!F50</f>
        <v>7400</v>
      </c>
      <c r="V50" s="98">
        <f>G50-лютий!G50</f>
        <v>1193.5799999999945</v>
      </c>
      <c r="W50" s="74">
        <f t="shared" si="10"/>
        <v>-6206.4200000000055</v>
      </c>
      <c r="X50" s="75">
        <f>V50/U50</f>
        <v>0.16129459459459386</v>
      </c>
      <c r="Y50" s="197">
        <f t="shared" si="16"/>
        <v>-0.043599531134966174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8687.08</v>
      </c>
      <c r="H53" s="103">
        <f>H54+H55+H56+H57+H58+H60+H62+H63+H64+H65+H66+H71+H72+H76+H59+H61</f>
        <v>-1955.968</v>
      </c>
      <c r="I53" s="143">
        <f aca="true" t="shared" si="20" ref="I53:I72">G53/F53</f>
        <v>0.8162210674987092</v>
      </c>
      <c r="J53" s="104">
        <f>G53-E53</f>
        <v>-38561.82</v>
      </c>
      <c r="K53" s="156">
        <f aca="true" t="shared" si="21" ref="K53:K72">G53/E53</f>
        <v>0.1838578252615405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-5187.15</v>
      </c>
      <c r="T53" s="143">
        <f>G53/R53</f>
        <v>0.62613060328393</v>
      </c>
      <c r="U53" s="103">
        <f>U54+U55+U56+U57+U58+U60+U62+U63+U64+U65+U66+U71+U72+U76+U59+U61</f>
        <v>3607.5</v>
      </c>
      <c r="V53" s="103">
        <f>V54+V55+V56+V57+V58+V60+V62+V63+V64+V65+V66+V71+V72+V76+V59+V61</f>
        <v>1741.3999999999999</v>
      </c>
      <c r="W53" s="103">
        <f>W54+W55+W56+W57+W58+W60+W62+W63+W64+W65+W66+W71+W72+W76</f>
        <v>-1856.1000000000001</v>
      </c>
      <c r="X53" s="143">
        <f>V53/U53</f>
        <v>0.48271656271656266</v>
      </c>
      <c r="Y53" s="197">
        <f t="shared" si="16"/>
        <v>-0.054875920405991985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2" ref="H54:H78">G54-F54</f>
        <v>49.38</v>
      </c>
      <c r="I54" s="213">
        <f t="shared" si="20"/>
        <v>9.081833060556464</v>
      </c>
      <c r="J54" s="115">
        <f>G54-E54</f>
        <v>-2594.51</v>
      </c>
      <c r="K54" s="155">
        <f t="shared" si="21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242.31</v>
      </c>
      <c r="T54" s="155">
        <f>G54/R54</f>
        <v>-0.2970238732469757</v>
      </c>
      <c r="U54" s="107">
        <f>F54-лютий!F54</f>
        <v>0</v>
      </c>
      <c r="V54" s="110">
        <f>G54-лютий!G54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-1.3031135632954198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52.18</v>
      </c>
      <c r="H58" s="102">
        <f t="shared" si="22"/>
        <v>-96.25</v>
      </c>
      <c r="I58" s="213">
        <f t="shared" si="20"/>
        <v>0.35154618338610794</v>
      </c>
      <c r="J58" s="115">
        <f t="shared" si="24"/>
        <v>-691.82</v>
      </c>
      <c r="K58" s="155">
        <f t="shared" si="21"/>
        <v>0.07013440860215053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-225.57999999999998</v>
      </c>
      <c r="T58" s="155">
        <f t="shared" si="27"/>
        <v>0.18786002304147467</v>
      </c>
      <c r="U58" s="107">
        <f>F58-лютий!F58</f>
        <v>60</v>
      </c>
      <c r="V58" s="110">
        <f>G58-лютий!G58</f>
        <v>0</v>
      </c>
      <c r="W58" s="111">
        <f t="shared" si="23"/>
        <v>-60</v>
      </c>
      <c r="X58" s="155">
        <f t="shared" si="28"/>
        <v>0</v>
      </c>
      <c r="Y58" s="197">
        <f t="shared" si="16"/>
        <v>-0.8669952888072161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-11.58</v>
      </c>
      <c r="H59" s="102">
        <f t="shared" si="22"/>
        <v>-31.58</v>
      </c>
      <c r="I59" s="213">
        <f t="shared" si="20"/>
        <v>-0.579</v>
      </c>
      <c r="J59" s="115">
        <f t="shared" si="24"/>
        <v>-127.08</v>
      </c>
      <c r="K59" s="155">
        <f t="shared" si="21"/>
        <v>-0.10025974025974026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-12.09</v>
      </c>
      <c r="T59" s="155">
        <f t="shared" si="27"/>
        <v>-22.705882352941178</v>
      </c>
      <c r="U59" s="107">
        <f>F59-лютий!F59</f>
        <v>10</v>
      </c>
      <c r="V59" s="110">
        <f>G59-лютий!G59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-23.71638104060522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188.9</v>
      </c>
      <c r="H60" s="102">
        <f t="shared" si="22"/>
        <v>-95.1</v>
      </c>
      <c r="I60" s="213">
        <f t="shared" si="20"/>
        <v>0.6651408450704226</v>
      </c>
      <c r="J60" s="115">
        <f t="shared" si="24"/>
        <v>-1095.1</v>
      </c>
      <c r="K60" s="155">
        <f t="shared" si="21"/>
        <v>0.1471183800623053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-112.04999999999998</v>
      </c>
      <c r="T60" s="155">
        <f t="shared" si="27"/>
        <v>0.627679016447915</v>
      </c>
      <c r="U60" s="107">
        <f>F60-лютий!F60</f>
        <v>100</v>
      </c>
      <c r="V60" s="110">
        <f>G60-лютий!G60</f>
        <v>11.710000000000008</v>
      </c>
      <c r="W60" s="111">
        <f t="shared" si="23"/>
        <v>-88.28999999999999</v>
      </c>
      <c r="X60" s="155">
        <f t="shared" si="28"/>
        <v>0.11710000000000008</v>
      </c>
      <c r="Y60" s="197">
        <f t="shared" si="16"/>
        <v>-0.43775736438750645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4216.42</v>
      </c>
      <c r="H62" s="102">
        <f t="shared" si="22"/>
        <v>-1473.58</v>
      </c>
      <c r="I62" s="213">
        <f t="shared" si="20"/>
        <v>0.7410228471001757</v>
      </c>
      <c r="J62" s="115">
        <f t="shared" si="24"/>
        <v>-17043.58</v>
      </c>
      <c r="K62" s="155">
        <f t="shared" si="21"/>
        <v>0.19832643461900282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631.48</v>
      </c>
      <c r="T62" s="155">
        <f t="shared" si="27"/>
        <v>1.176147996898135</v>
      </c>
      <c r="U62" s="107">
        <f>F62-лютий!F62</f>
        <v>1800</v>
      </c>
      <c r="V62" s="110">
        <f>G62-лютий!G62</f>
        <v>261</v>
      </c>
      <c r="W62" s="111">
        <f t="shared" si="23"/>
        <v>-1539</v>
      </c>
      <c r="X62" s="155">
        <f t="shared" si="28"/>
        <v>0.145</v>
      </c>
      <c r="Y62" s="197">
        <f t="shared" si="16"/>
        <v>0.11896987680548521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127.04</v>
      </c>
      <c r="H63" s="102">
        <f t="shared" si="22"/>
        <v>-57.959999999999994</v>
      </c>
      <c r="I63" s="213">
        <f t="shared" si="20"/>
        <v>0.6867027027027027</v>
      </c>
      <c r="J63" s="115">
        <f t="shared" si="24"/>
        <v>-639.96</v>
      </c>
      <c r="K63" s="155">
        <f t="shared" si="21"/>
        <v>0.165632333767927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-8.159999999999982</v>
      </c>
      <c r="T63" s="155">
        <f t="shared" si="27"/>
        <v>0.9396449704142014</v>
      </c>
      <c r="U63" s="107">
        <f>F63-лютий!F63</f>
        <v>64</v>
      </c>
      <c r="V63" s="110">
        <f>G63-лютий!G63</f>
        <v>5.3500000000000085</v>
      </c>
      <c r="W63" s="111">
        <f t="shared" si="23"/>
        <v>-58.64999999999999</v>
      </c>
      <c r="X63" s="155">
        <f t="shared" si="28"/>
        <v>0.08359375000000013</v>
      </c>
      <c r="Y63" s="197">
        <f t="shared" si="16"/>
        <v>-0.14057586221494645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6.7</v>
      </c>
      <c r="H64" s="102">
        <f t="shared" si="22"/>
        <v>-1.2999999999999998</v>
      </c>
      <c r="I64" s="213">
        <f t="shared" si="20"/>
        <v>0.8375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2.7</v>
      </c>
      <c r="T64" s="155">
        <f t="shared" si="27"/>
        <v>1.675</v>
      </c>
      <c r="U64" s="107">
        <f>F64-лютий!F64</f>
        <v>4</v>
      </c>
      <c r="V64" s="110">
        <f>G64-лютий!G64</f>
        <v>0</v>
      </c>
      <c r="W64" s="111">
        <f t="shared" si="23"/>
        <v>-4</v>
      </c>
      <c r="X64" s="155">
        <f t="shared" si="28"/>
        <v>0</v>
      </c>
      <c r="Y64" s="197">
        <f t="shared" si="16"/>
        <v>0.6132239382239382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112.68</v>
      </c>
      <c r="H66" s="102">
        <f t="shared" si="22"/>
        <v>-82.45999999999998</v>
      </c>
      <c r="I66" s="213">
        <f t="shared" si="20"/>
        <v>0.577431587578149</v>
      </c>
      <c r="J66" s="115">
        <f t="shared" si="24"/>
        <v>-753.3199999999999</v>
      </c>
      <c r="K66" s="155">
        <f t="shared" si="21"/>
        <v>0.13011547344110855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-133.32</v>
      </c>
      <c r="T66" s="155">
        <f t="shared" si="27"/>
        <v>0.4580487804878049</v>
      </c>
      <c r="U66" s="107">
        <f>F66-лютий!F66</f>
        <v>74.49999999999999</v>
      </c>
      <c r="V66" s="110">
        <f>G66-лютий!G66</f>
        <v>5.800000000000011</v>
      </c>
      <c r="W66" s="111">
        <f t="shared" si="23"/>
        <v>-68.69999999999997</v>
      </c>
      <c r="X66" s="155">
        <f t="shared" si="28"/>
        <v>0.07785234899328876</v>
      </c>
      <c r="Y66" s="197">
        <f t="shared" si="16"/>
        <v>-0.5082318202575478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88.3</v>
      </c>
      <c r="H67" s="71">
        <f t="shared" si="22"/>
        <v>-72.11999999999999</v>
      </c>
      <c r="I67" s="209">
        <f t="shared" si="20"/>
        <v>0.5504301209325521</v>
      </c>
      <c r="J67" s="72">
        <f t="shared" si="24"/>
        <v>-639.9000000000001</v>
      </c>
      <c r="K67" s="75">
        <f t="shared" si="21"/>
        <v>0.12125789618236747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-132.64</v>
      </c>
      <c r="T67" s="204">
        <f t="shared" si="27"/>
        <v>0.3996560152077487</v>
      </c>
      <c r="U67" s="73">
        <f>F67-лютий!F67</f>
        <v>62.999999999999986</v>
      </c>
      <c r="V67" s="98">
        <f>G67-лютий!G67</f>
        <v>4.409999999999997</v>
      </c>
      <c r="W67" s="74">
        <f t="shared" si="23"/>
        <v>-58.58999999999999</v>
      </c>
      <c r="X67" s="75">
        <f t="shared" si="28"/>
        <v>0.06999999999999997</v>
      </c>
      <c r="Y67" s="197">
        <f t="shared" si="16"/>
        <v>-0.5577208615506852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24.34</v>
      </c>
      <c r="H70" s="71">
        <f t="shared" si="22"/>
        <v>-10.279999999999998</v>
      </c>
      <c r="I70" s="209">
        <f t="shared" si="20"/>
        <v>0.7030618139803583</v>
      </c>
      <c r="J70" s="72">
        <f t="shared" si="24"/>
        <v>-112.46000000000001</v>
      </c>
      <c r="K70" s="75">
        <f t="shared" si="21"/>
        <v>0.17792397660818712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-0.620000000000001</v>
      </c>
      <c r="T70" s="204">
        <f t="shared" si="27"/>
        <v>0.9751602564102564</v>
      </c>
      <c r="U70" s="73">
        <f>F70-лютий!F70</f>
        <v>11.399999999999999</v>
      </c>
      <c r="V70" s="98">
        <f>G70-лютий!G70</f>
        <v>1.1900000000000013</v>
      </c>
      <c r="W70" s="74">
        <f t="shared" si="23"/>
        <v>-10.209999999999997</v>
      </c>
      <c r="X70" s="75">
        <f t="shared" si="28"/>
        <v>0.10438596491228083</v>
      </c>
      <c r="Y70" s="197">
        <f t="shared" si="16"/>
        <v>-0.03503026197698356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1123.66</v>
      </c>
      <c r="H72" s="102">
        <f t="shared" si="22"/>
        <v>-804.99</v>
      </c>
      <c r="I72" s="213">
        <f t="shared" si="20"/>
        <v>0.5826147823607186</v>
      </c>
      <c r="J72" s="115">
        <f t="shared" si="24"/>
        <v>-7046.34</v>
      </c>
      <c r="K72" s="155">
        <f t="shared" si="21"/>
        <v>0.13753488372093023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-1952.07</v>
      </c>
      <c r="T72" s="155">
        <f t="shared" si="27"/>
        <v>0.36533115715618736</v>
      </c>
      <c r="U72" s="107">
        <f>F72-лютий!F72</f>
        <v>680</v>
      </c>
      <c r="V72" s="110">
        <f>G72-лютий!G72</f>
        <v>51.50999999999999</v>
      </c>
      <c r="W72" s="111">
        <f t="shared" si="23"/>
        <v>-628.49</v>
      </c>
      <c r="X72" s="155">
        <f t="shared" si="28"/>
        <v>0.07574999999999998</v>
      </c>
      <c r="Y72" s="197">
        <f t="shared" si="16"/>
        <v>-0.6449422225730544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258662.09999999995</v>
      </c>
      <c r="H79" s="103">
        <f>G79-F79</f>
        <v>-113533.45700000008</v>
      </c>
      <c r="I79" s="210">
        <f>G79/F79</f>
        <v>0.694962890166902</v>
      </c>
      <c r="J79" s="104">
        <f>G79-E79</f>
        <v>-1369255.6</v>
      </c>
      <c r="K79" s="156">
        <f>G79/E79</f>
        <v>0.15889138621688306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-48766.86000000007</v>
      </c>
      <c r="T79" s="156">
        <f>G79/R79</f>
        <v>0.8413719384146501</v>
      </c>
      <c r="U79" s="103">
        <f>U8+U53+U77+U78</f>
        <v>123391.9</v>
      </c>
      <c r="V79" s="103">
        <f>V8+V53+V77+V78</f>
        <v>9819.650000000007</v>
      </c>
      <c r="W79" s="135">
        <f>V79-U79</f>
        <v>-113572.24999999999</v>
      </c>
      <c r="X79" s="156">
        <f>V79/U79</f>
        <v>0.0795809935660283</v>
      </c>
      <c r="Y79" s="197">
        <f t="shared" si="16"/>
        <v>-0.32226052710281095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1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806.33</v>
      </c>
      <c r="T88" s="147">
        <f t="shared" si="30"/>
        <v>7331.272727272728</v>
      </c>
      <c r="U88" s="112">
        <f>F88-лютий!F88</f>
        <v>0</v>
      </c>
      <c r="V88" s="118">
        <f>G88-лютий!G88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7325.943032344466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331.15</v>
      </c>
      <c r="H90" s="112">
        <f t="shared" si="31"/>
        <v>-5668.85</v>
      </c>
      <c r="I90" s="213">
        <f>G90/F90</f>
        <v>0.05519166666666666</v>
      </c>
      <c r="J90" s="117">
        <f t="shared" si="35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-883.09</v>
      </c>
      <c r="T90" s="147">
        <f t="shared" si="30"/>
        <v>0.2727220318882593</v>
      </c>
      <c r="U90" s="112">
        <f>F90-лютий!F90</f>
        <v>3000</v>
      </c>
      <c r="V90" s="118">
        <f>G90-лютий!G90</f>
        <v>0</v>
      </c>
      <c r="W90" s="117">
        <f t="shared" si="34"/>
        <v>-3000</v>
      </c>
      <c r="X90" s="147">
        <f>V90/U90</f>
        <v>0</v>
      </c>
      <c r="Y90" s="197">
        <f t="shared" si="16"/>
        <v>-0.9985221926180934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2</v>
      </c>
      <c r="H91" s="112">
        <f t="shared" si="31"/>
        <v>-4</v>
      </c>
      <c r="I91" s="213">
        <f>G91/F91</f>
        <v>0.3333333333333333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-1</v>
      </c>
      <c r="T91" s="147">
        <f t="shared" si="30"/>
        <v>0.6666666666666666</v>
      </c>
      <c r="U91" s="112">
        <f>F91-лютий!F91</f>
        <v>2</v>
      </c>
      <c r="V91" s="118">
        <f>G91-лютий!G91</f>
        <v>0</v>
      </c>
      <c r="W91" s="117">
        <f t="shared" si="34"/>
        <v>-2</v>
      </c>
      <c r="X91" s="147">
        <f>V91/U91</f>
        <v>0</v>
      </c>
      <c r="Y91" s="197">
        <f t="shared" si="16"/>
        <v>-0.5333333333333333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1334.04</v>
      </c>
      <c r="H92" s="129">
        <f t="shared" si="31"/>
        <v>-7493.389</v>
      </c>
      <c r="I92" s="216">
        <f>G92/F92</f>
        <v>0.15112441006322452</v>
      </c>
      <c r="J92" s="131">
        <f t="shared" si="35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-50.514740000000074</v>
      </c>
      <c r="T92" s="147">
        <f t="shared" si="30"/>
        <v>0.9635155342431603</v>
      </c>
      <c r="U92" s="129">
        <f>F92-лютий!F92</f>
        <v>4002</v>
      </c>
      <c r="V92" s="174">
        <f>G92-лютий!G92</f>
        <v>0</v>
      </c>
      <c r="W92" s="131">
        <f t="shared" si="34"/>
        <v>-4002</v>
      </c>
      <c r="X92" s="151">
        <f>V92/U92</f>
        <v>0</v>
      </c>
      <c r="Y92" s="197">
        <f t="shared" si="16"/>
        <v>-0.6827113559849023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0.02</v>
      </c>
      <c r="H93" s="112">
        <f t="shared" si="31"/>
        <v>-6.98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-8.76</v>
      </c>
      <c r="T93" s="147">
        <f t="shared" si="30"/>
        <v>0.0022779043280182236</v>
      </c>
      <c r="U93" s="112">
        <f>F93-лютий!F93</f>
        <v>4</v>
      </c>
      <c r="V93" s="118">
        <f>G93-лютий!G93</f>
        <v>0</v>
      </c>
      <c r="W93" s="117">
        <f t="shared" si="34"/>
        <v>-4</v>
      </c>
      <c r="X93" s="147"/>
      <c r="Y93" s="197">
        <f t="shared" si="16"/>
        <v>-0.872239077571514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2378.24</v>
      </c>
      <c r="H95" s="112">
        <f t="shared" si="31"/>
        <v>-441.5100000000002</v>
      </c>
      <c r="I95" s="213">
        <f>G95/F95</f>
        <v>0.8434222892100363</v>
      </c>
      <c r="J95" s="117">
        <f t="shared" si="35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160.28999999999996</v>
      </c>
      <c r="T95" s="147">
        <f t="shared" si="30"/>
        <v>1.0722694379945445</v>
      </c>
      <c r="U95" s="112">
        <f>F95-лютий!F95</f>
        <v>1</v>
      </c>
      <c r="V95" s="118">
        <f>G95-лютий!G95</f>
        <v>0</v>
      </c>
      <c r="W95" s="117">
        <f t="shared" si="34"/>
        <v>-1</v>
      </c>
      <c r="X95" s="147">
        <f>V95/U95</f>
        <v>0</v>
      </c>
      <c r="Y95" s="197">
        <f t="shared" si="16"/>
        <v>-0.05420150901277698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2378.2599999999998</v>
      </c>
      <c r="H97" s="129">
        <f t="shared" si="31"/>
        <v>-448.49000000000024</v>
      </c>
      <c r="I97" s="216">
        <f>G97/F97</f>
        <v>0.8413407623596002</v>
      </c>
      <c r="J97" s="131">
        <f t="shared" si="35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151.49999999999955</v>
      </c>
      <c r="T97" s="147">
        <f t="shared" si="30"/>
        <v>1.0680360703443565</v>
      </c>
      <c r="U97" s="129">
        <f>F97-лютий!F97</f>
        <v>5</v>
      </c>
      <c r="V97" s="174">
        <f>G97-лютий!G97</f>
        <v>0</v>
      </c>
      <c r="W97" s="131">
        <f t="shared" si="34"/>
        <v>-5</v>
      </c>
      <c r="X97" s="151">
        <f>V97/U97</f>
        <v>0</v>
      </c>
      <c r="Y97" s="197">
        <f t="shared" si="16"/>
        <v>-0.056888309945157145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3716.0899999999997</v>
      </c>
      <c r="H100" s="184">
        <f>G100-F100</f>
        <v>-7943.31422</v>
      </c>
      <c r="I100" s="217">
        <f>G100/F100</f>
        <v>0.3187204019932332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62.07999999999947</v>
      </c>
      <c r="T100" s="178">
        <f t="shared" si="30"/>
        <v>1.0169895539421072</v>
      </c>
      <c r="U100" s="183">
        <f>U86+U87+U92+U97+U98</f>
        <v>4008.76522</v>
      </c>
      <c r="V100" s="183">
        <f>V86+V87+V92+V97+V98</f>
        <v>0</v>
      </c>
      <c r="W100" s="177">
        <f>V100-U100</f>
        <v>-4008.76522</v>
      </c>
      <c r="X100" s="178">
        <f>V100/U100</f>
        <v>0</v>
      </c>
      <c r="Y100" s="197">
        <f>T100-Q100</f>
        <v>-0.5045011856814712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262378.18999999994</v>
      </c>
      <c r="H101" s="184">
        <f>G101-F101</f>
        <v>-121476.77122000011</v>
      </c>
      <c r="I101" s="217">
        <f>G101/F101</f>
        <v>0.68353471104317</v>
      </c>
      <c r="J101" s="177">
        <f>G101-E101</f>
        <v>-1418124.923</v>
      </c>
      <c r="K101" s="178">
        <f>G101/E101</f>
        <v>0.15613073725975296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-48704.78000000007</v>
      </c>
      <c r="T101" s="178">
        <f t="shared" si="30"/>
        <v>0.8434347595434103</v>
      </c>
      <c r="U101" s="184">
        <f>U79+U100</f>
        <v>127400.66522</v>
      </c>
      <c r="V101" s="184">
        <f>V79+V100</f>
        <v>9819.650000000007</v>
      </c>
      <c r="W101" s="177">
        <f>V101-U101</f>
        <v>-117581.01521999999</v>
      </c>
      <c r="X101" s="178">
        <f>V101/U101</f>
        <v>0.07707691308395515</v>
      </c>
      <c r="Y101" s="197">
        <f>T101-Q101</f>
        <v>-0.328825339720224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19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5975.445105263162</v>
      </c>
      <c r="H104" s="262"/>
      <c r="I104" s="262"/>
      <c r="J104" s="262"/>
      <c r="V104" s="261">
        <f>IF(W79&lt;0,ABS(W79/C103),0)</f>
        <v>5977.486842105262</v>
      </c>
    </row>
    <row r="105" spans="2:7" ht="30.75">
      <c r="B105" s="263" t="s">
        <v>146</v>
      </c>
      <c r="C105" s="264">
        <v>43162</v>
      </c>
      <c r="D105" s="261"/>
      <c r="E105" s="261">
        <v>1492.4</v>
      </c>
      <c r="F105" s="78"/>
      <c r="G105" s="4" t="s">
        <v>147</v>
      </c>
    </row>
    <row r="106" spans="3:10" ht="15">
      <c r="C106" s="264">
        <v>43160</v>
      </c>
      <c r="D106" s="261"/>
      <c r="E106" s="261">
        <v>4491.7</v>
      </c>
      <c r="F106" s="78"/>
      <c r="G106" s="277"/>
      <c r="H106" s="277"/>
      <c r="I106" s="265"/>
      <c r="J106" s="266"/>
    </row>
    <row r="107" spans="3:10" ht="15">
      <c r="C107" s="264">
        <v>43159</v>
      </c>
      <c r="D107" s="261"/>
      <c r="E107" s="261">
        <v>14510.3</v>
      </c>
      <c r="F107" s="78"/>
      <c r="G107" s="277"/>
      <c r="H107" s="277"/>
      <c r="I107" s="265"/>
      <c r="J107" s="267"/>
    </row>
    <row r="108" spans="3:10" ht="15">
      <c r="C108" s="264"/>
      <c r="D108" s="4"/>
      <c r="F108" s="268"/>
      <c r="G108" s="278"/>
      <c r="H108" s="278"/>
      <c r="I108" s="269"/>
      <c r="J108" s="266"/>
    </row>
    <row r="109" spans="2:10" ht="16.5">
      <c r="B109" s="279" t="s">
        <v>148</v>
      </c>
      <c r="C109" s="280"/>
      <c r="D109" s="270"/>
      <c r="E109" s="274">
        <v>1.88</v>
      </c>
      <c r="F109" s="272" t="s">
        <v>149</v>
      </c>
      <c r="G109" s="277"/>
      <c r="H109" s="277"/>
      <c r="I109" s="273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9" sqref="B1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299" t="s">
        <v>154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186"/>
    </row>
    <row r="2" spans="2:25" s="1" customFormat="1" ht="15.75" customHeight="1">
      <c r="B2" s="300"/>
      <c r="C2" s="300"/>
      <c r="D2" s="300"/>
      <c r="E2" s="300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1"/>
      <c r="B3" s="303"/>
      <c r="C3" s="304" t="s">
        <v>0</v>
      </c>
      <c r="D3" s="305" t="s">
        <v>131</v>
      </c>
      <c r="E3" s="305" t="s">
        <v>131</v>
      </c>
      <c r="F3" s="25"/>
      <c r="G3" s="306" t="s">
        <v>26</v>
      </c>
      <c r="H3" s="307"/>
      <c r="I3" s="307"/>
      <c r="J3" s="307"/>
      <c r="K3" s="30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9" t="s">
        <v>141</v>
      </c>
      <c r="V3" s="310" t="s">
        <v>136</v>
      </c>
      <c r="W3" s="310"/>
      <c r="X3" s="310"/>
      <c r="Y3" s="194"/>
    </row>
    <row r="4" spans="1:24" ht="22.5" customHeight="1">
      <c r="A4" s="301"/>
      <c r="B4" s="303"/>
      <c r="C4" s="304"/>
      <c r="D4" s="305"/>
      <c r="E4" s="305"/>
      <c r="F4" s="293" t="s">
        <v>139</v>
      </c>
      <c r="G4" s="295" t="s">
        <v>31</v>
      </c>
      <c r="H4" s="283" t="s">
        <v>129</v>
      </c>
      <c r="I4" s="297" t="s">
        <v>130</v>
      </c>
      <c r="J4" s="283" t="s">
        <v>132</v>
      </c>
      <c r="K4" s="29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7"/>
      <c r="V4" s="281" t="s">
        <v>155</v>
      </c>
      <c r="W4" s="283" t="s">
        <v>44</v>
      </c>
      <c r="X4" s="285" t="s">
        <v>43</v>
      </c>
    </row>
    <row r="5" spans="1:24" ht="67.5" customHeight="1">
      <c r="A5" s="302"/>
      <c r="B5" s="303"/>
      <c r="C5" s="304"/>
      <c r="D5" s="305"/>
      <c r="E5" s="305"/>
      <c r="F5" s="294"/>
      <c r="G5" s="296"/>
      <c r="H5" s="284"/>
      <c r="I5" s="298"/>
      <c r="J5" s="284"/>
      <c r="K5" s="298"/>
      <c r="L5" s="286" t="s">
        <v>135</v>
      </c>
      <c r="M5" s="287"/>
      <c r="N5" s="288"/>
      <c r="O5" s="289" t="s">
        <v>153</v>
      </c>
      <c r="P5" s="290"/>
      <c r="Q5" s="291"/>
      <c r="R5" s="292" t="s">
        <v>152</v>
      </c>
      <c r="S5" s="292"/>
      <c r="T5" s="292"/>
      <c r="U5" s="298"/>
      <c r="V5" s="282"/>
      <c r="W5" s="284"/>
      <c r="X5" s="28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>
      <c r="C106" s="264">
        <v>43158</v>
      </c>
      <c r="D106" s="261"/>
      <c r="E106" s="261">
        <v>11132</v>
      </c>
      <c r="F106" s="78"/>
      <c r="G106" s="277"/>
      <c r="H106" s="277"/>
      <c r="I106" s="265"/>
      <c r="J106" s="266"/>
    </row>
    <row r="107" spans="3:10" ht="15">
      <c r="C107" s="264">
        <v>43157</v>
      </c>
      <c r="D107" s="261"/>
      <c r="E107" s="261">
        <v>4296.6</v>
      </c>
      <c r="F107" s="78"/>
      <c r="G107" s="277"/>
      <c r="H107" s="277"/>
      <c r="I107" s="265"/>
      <c r="J107" s="267"/>
    </row>
    <row r="108" spans="3:10" ht="15">
      <c r="C108" s="264"/>
      <c r="D108" s="4"/>
      <c r="F108" s="268"/>
      <c r="G108" s="278"/>
      <c r="H108" s="278"/>
      <c r="I108" s="269"/>
      <c r="J108" s="266"/>
    </row>
    <row r="109" spans="2:10" ht="16.5">
      <c r="B109" s="279" t="s">
        <v>148</v>
      </c>
      <c r="C109" s="280"/>
      <c r="D109" s="270"/>
      <c r="E109" s="274">
        <v>144.8304</v>
      </c>
      <c r="F109" s="272" t="s">
        <v>149</v>
      </c>
      <c r="G109" s="277"/>
      <c r="H109" s="277"/>
      <c r="I109" s="273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9" sqref="B109:C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99" t="s">
        <v>128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186"/>
    </row>
    <row r="2" spans="2:25" s="1" customFormat="1" ht="15.75" customHeight="1">
      <c r="B2" s="300"/>
      <c r="C2" s="300"/>
      <c r="D2" s="300"/>
      <c r="E2" s="30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1"/>
      <c r="B3" s="303"/>
      <c r="C3" s="304" t="s">
        <v>0</v>
      </c>
      <c r="D3" s="314" t="s">
        <v>131</v>
      </c>
      <c r="E3" s="305" t="s">
        <v>131</v>
      </c>
      <c r="F3" s="25"/>
      <c r="G3" s="306" t="s">
        <v>26</v>
      </c>
      <c r="H3" s="307"/>
      <c r="I3" s="307"/>
      <c r="J3" s="307"/>
      <c r="K3" s="30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9" t="s">
        <v>140</v>
      </c>
      <c r="V3" s="310" t="s">
        <v>124</v>
      </c>
      <c r="W3" s="310"/>
      <c r="X3" s="310"/>
      <c r="Y3" s="194"/>
    </row>
    <row r="4" spans="1:24" ht="22.5" customHeight="1">
      <c r="A4" s="301"/>
      <c r="B4" s="303"/>
      <c r="C4" s="304"/>
      <c r="D4" s="315"/>
      <c r="E4" s="305"/>
      <c r="F4" s="293" t="s">
        <v>138</v>
      </c>
      <c r="G4" s="295" t="s">
        <v>31</v>
      </c>
      <c r="H4" s="283" t="s">
        <v>122</v>
      </c>
      <c r="I4" s="297" t="s">
        <v>123</v>
      </c>
      <c r="J4" s="283" t="s">
        <v>132</v>
      </c>
      <c r="K4" s="29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7"/>
      <c r="V4" s="281" t="s">
        <v>137</v>
      </c>
      <c r="W4" s="283" t="s">
        <v>44</v>
      </c>
      <c r="X4" s="285" t="s">
        <v>43</v>
      </c>
    </row>
    <row r="5" spans="1:24" ht="67.5" customHeight="1">
      <c r="A5" s="302"/>
      <c r="B5" s="303"/>
      <c r="C5" s="304"/>
      <c r="D5" s="316"/>
      <c r="E5" s="305"/>
      <c r="F5" s="294"/>
      <c r="G5" s="296"/>
      <c r="H5" s="284"/>
      <c r="I5" s="298"/>
      <c r="J5" s="284"/>
      <c r="K5" s="298"/>
      <c r="L5" s="286" t="s">
        <v>109</v>
      </c>
      <c r="M5" s="287"/>
      <c r="N5" s="288"/>
      <c r="O5" s="311" t="s">
        <v>125</v>
      </c>
      <c r="P5" s="312"/>
      <c r="Q5" s="313"/>
      <c r="R5" s="292" t="s">
        <v>127</v>
      </c>
      <c r="S5" s="292"/>
      <c r="T5" s="292"/>
      <c r="U5" s="298"/>
      <c r="V5" s="282"/>
      <c r="W5" s="284"/>
      <c r="X5" s="28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7"/>
      <c r="H106" s="277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7"/>
      <c r="H107" s="277"/>
      <c r="I107" s="265"/>
      <c r="J107" s="267"/>
      <c r="Y107" s="199"/>
    </row>
    <row r="108" spans="3:25" ht="15">
      <c r="C108" s="264"/>
      <c r="D108" s="4"/>
      <c r="F108" s="268"/>
      <c r="G108" s="278"/>
      <c r="H108" s="278"/>
      <c r="I108" s="269"/>
      <c r="J108" s="266"/>
      <c r="Y108" s="199"/>
    </row>
    <row r="109" spans="2:25" ht="16.5">
      <c r="B109" s="279" t="s">
        <v>148</v>
      </c>
      <c r="C109" s="279"/>
      <c r="D109" s="270"/>
      <c r="E109" s="270">
        <f>3396166.95/1000</f>
        <v>3396.1669500000003</v>
      </c>
      <c r="F109" s="272" t="s">
        <v>149</v>
      </c>
      <c r="G109" s="277"/>
      <c r="H109" s="277"/>
      <c r="I109" s="273"/>
      <c r="J109" s="266"/>
      <c r="Y109" s="199"/>
    </row>
    <row r="110" spans="4:25" ht="15">
      <c r="D110" s="4"/>
      <c r="F110" s="268"/>
      <c r="G110" s="277"/>
      <c r="H110" s="277"/>
      <c r="I110" s="268"/>
      <c r="J110" s="271"/>
      <c r="Y110" s="199"/>
    </row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2018-03-03T11:56:35Z</cp:lastPrinted>
  <dcterms:created xsi:type="dcterms:W3CDTF">2003-07-28T11:27:56Z</dcterms:created>
  <dcterms:modified xsi:type="dcterms:W3CDTF">2018-03-05T09:59:45Z</dcterms:modified>
  <cp:category/>
  <cp:version/>
  <cp:contentType/>
  <cp:contentStatus/>
</cp:coreProperties>
</file>